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cb7d9e75f817a5/Documents/Reyke/Artikel skripsi/Analisis Data/analisis data fix/"/>
    </mc:Choice>
  </mc:AlternateContent>
  <xr:revisionPtr revIDLastSave="7" documentId="11_9609D127CD7D96E5650B88B0C71694BD41EF04F8" xr6:coauthVersionLast="47" xr6:coauthVersionMax="47" xr10:uidLastSave="{5EB3B799-F344-4B24-AB97-5F908B28F99B}"/>
  <bookViews>
    <workbookView xWindow="-108" yWindow="-108" windowWidth="23256" windowHeight="131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I13" i="1"/>
  <c r="I12" i="1"/>
  <c r="I11" i="1"/>
  <c r="AX6" i="1"/>
  <c r="AX7" i="1"/>
  <c r="AX8" i="1"/>
  <c r="AX9" i="1"/>
  <c r="AX10" i="1"/>
  <c r="AX11" i="1"/>
  <c r="AX12" i="1"/>
  <c r="AX13" i="1"/>
  <c r="AX14" i="1"/>
  <c r="AX15" i="1"/>
  <c r="AX16" i="1"/>
  <c r="AX5" i="1"/>
  <c r="AS6" i="1"/>
  <c r="AS7" i="1"/>
  <c r="AS8" i="1"/>
  <c r="AS9" i="1"/>
  <c r="AS10" i="1"/>
  <c r="AS11" i="1"/>
  <c r="AS12" i="1"/>
  <c r="AS13" i="1"/>
  <c r="AS14" i="1"/>
  <c r="AS15" i="1"/>
  <c r="AS16" i="1"/>
  <c r="AS5" i="1"/>
  <c r="AN6" i="1"/>
  <c r="AN7" i="1"/>
  <c r="AN8" i="1"/>
  <c r="AN9" i="1"/>
  <c r="AN10" i="1"/>
  <c r="AN11" i="1"/>
  <c r="AN12" i="1"/>
  <c r="AN13" i="1"/>
  <c r="AN14" i="1"/>
  <c r="AN15" i="1"/>
  <c r="AN16" i="1"/>
  <c r="AN5" i="1"/>
  <c r="AW16" i="1" l="1"/>
  <c r="D14" i="1" s="1"/>
  <c r="AR16" i="1"/>
  <c r="C14" i="1" s="1"/>
  <c r="AM16" i="1"/>
  <c r="B14" i="1" s="1"/>
  <c r="I16" i="1"/>
  <c r="I15" i="1" s="1"/>
  <c r="N13" i="1" s="1"/>
  <c r="AW15" i="1"/>
  <c r="D13" i="1" s="1"/>
  <c r="AR15" i="1"/>
  <c r="C13" i="1" s="1"/>
  <c r="AM15" i="1"/>
  <c r="B13" i="1" s="1"/>
  <c r="AW14" i="1"/>
  <c r="D12" i="1" s="1"/>
  <c r="AR14" i="1"/>
  <c r="C12" i="1" s="1"/>
  <c r="AM14" i="1"/>
  <c r="B12" i="1" s="1"/>
  <c r="AW13" i="1"/>
  <c r="D11" i="1" s="1"/>
  <c r="AR13" i="1"/>
  <c r="C11" i="1" s="1"/>
  <c r="AM13" i="1"/>
  <c r="B11" i="1" s="1"/>
  <c r="AW12" i="1"/>
  <c r="D10" i="1" s="1"/>
  <c r="AR12" i="1"/>
  <c r="C10" i="1" s="1"/>
  <c r="AM12" i="1"/>
  <c r="B10" i="1" s="1"/>
  <c r="AW11" i="1"/>
  <c r="D9" i="1" s="1"/>
  <c r="AR11" i="1"/>
  <c r="C9" i="1" s="1"/>
  <c r="AM11" i="1"/>
  <c r="B9" i="1" s="1"/>
  <c r="AW10" i="1"/>
  <c r="D8" i="1" s="1"/>
  <c r="AR10" i="1"/>
  <c r="C8" i="1" s="1"/>
  <c r="AM10" i="1"/>
  <c r="B8" i="1" s="1"/>
  <c r="AW9" i="1"/>
  <c r="D7" i="1" s="1"/>
  <c r="AR9" i="1"/>
  <c r="C7" i="1" s="1"/>
  <c r="AM9" i="1"/>
  <c r="B7" i="1" s="1"/>
  <c r="AW8" i="1"/>
  <c r="D6" i="1" s="1"/>
  <c r="AR8" i="1"/>
  <c r="C6" i="1" s="1"/>
  <c r="AM8" i="1"/>
  <c r="B6" i="1" s="1"/>
  <c r="AW7" i="1"/>
  <c r="D5" i="1" s="1"/>
  <c r="AR7" i="1"/>
  <c r="C5" i="1" s="1"/>
  <c r="AM7" i="1"/>
  <c r="B5" i="1" s="1"/>
  <c r="AW6" i="1"/>
  <c r="D4" i="1" s="1"/>
  <c r="AR6" i="1"/>
  <c r="C4" i="1" s="1"/>
  <c r="AM6" i="1"/>
  <c r="B4" i="1" s="1"/>
  <c r="AW5" i="1"/>
  <c r="D3" i="1" s="1"/>
  <c r="AR5" i="1"/>
  <c r="C3" i="1" s="1"/>
  <c r="AM5" i="1"/>
  <c r="B3" i="1" s="1"/>
  <c r="F10" i="1" l="1"/>
  <c r="F9" i="1"/>
  <c r="F4" i="1"/>
  <c r="F8" i="1"/>
  <c r="F11" i="1"/>
  <c r="F5" i="1"/>
  <c r="N11" i="1"/>
  <c r="O12" i="1"/>
  <c r="F12" i="1"/>
  <c r="F7" i="1"/>
  <c r="F3" i="1"/>
  <c r="F6" i="1"/>
  <c r="F13" i="1"/>
  <c r="F14" i="1"/>
  <c r="E9" i="1"/>
  <c r="E11" i="1"/>
  <c r="D20" i="1" s="1"/>
  <c r="E12" i="1"/>
  <c r="D21" i="1" s="1"/>
  <c r="E14" i="1"/>
  <c r="D15" i="1"/>
  <c r="E3" i="1"/>
  <c r="B15" i="1"/>
  <c r="E4" i="1"/>
  <c r="E8" i="1"/>
  <c r="O10" i="1"/>
  <c r="N10" i="1"/>
  <c r="O11" i="1"/>
  <c r="C15" i="1"/>
  <c r="E5" i="1"/>
  <c r="E6" i="1"/>
  <c r="E7" i="1"/>
  <c r="E10" i="1"/>
  <c r="E13" i="1"/>
  <c r="N12" i="1"/>
  <c r="O13" i="1"/>
  <c r="I14" i="1"/>
  <c r="C22" i="1" l="1"/>
  <c r="D23" i="1"/>
  <c r="B23" i="1"/>
  <c r="C21" i="1"/>
  <c r="C20" i="1"/>
  <c r="B20" i="1"/>
  <c r="E15" i="1"/>
  <c r="I4" i="1" s="1"/>
  <c r="D22" i="1"/>
  <c r="B22" i="1"/>
  <c r="B21" i="1"/>
  <c r="O14" i="1"/>
  <c r="N14" i="1"/>
  <c r="C23" i="1"/>
  <c r="D24" i="1" l="1"/>
  <c r="D25" i="1" s="1"/>
  <c r="E22" i="1"/>
  <c r="F22" i="1" s="1"/>
  <c r="E21" i="1"/>
  <c r="F21" i="1" s="1"/>
  <c r="E20" i="1"/>
  <c r="F20" i="1" s="1"/>
  <c r="B24" i="1"/>
  <c r="C24" i="1"/>
  <c r="C25" i="1" s="1"/>
  <c r="E23" i="1"/>
  <c r="F23" i="1" s="1"/>
  <c r="J10" i="1"/>
  <c r="K10" i="1" s="1"/>
  <c r="J11" i="1"/>
  <c r="J16" i="1"/>
  <c r="K20" i="1" l="1"/>
  <c r="K23" i="1"/>
  <c r="K21" i="1"/>
  <c r="K22" i="1"/>
  <c r="J15" i="1"/>
  <c r="K15" i="1" s="1"/>
  <c r="K11" i="1"/>
  <c r="J13" i="1"/>
  <c r="K13" i="1" s="1"/>
  <c r="B25" i="1"/>
  <c r="E24" i="1"/>
  <c r="J12" i="1"/>
  <c r="K12" i="1" s="1"/>
  <c r="L23" i="1" l="1"/>
  <c r="L20" i="1"/>
  <c r="L10" i="1"/>
  <c r="M10" i="1" s="1"/>
  <c r="L13" i="1"/>
  <c r="M13" i="1" s="1"/>
  <c r="L12" i="1"/>
  <c r="M12" i="1" s="1"/>
  <c r="L11" i="1"/>
  <c r="M11" i="1" s="1"/>
  <c r="J14" i="1"/>
  <c r="K14" i="1" s="1"/>
  <c r="L14" i="1" s="1"/>
  <c r="M14" i="1" s="1"/>
</calcChain>
</file>

<file path=xl/sharedStrings.xml><?xml version="1.0" encoding="utf-8"?>
<sst xmlns="http://schemas.openxmlformats.org/spreadsheetml/2006/main" count="94" uniqueCount="59">
  <si>
    <t>p</t>
  </si>
  <si>
    <t>w</t>
  </si>
  <si>
    <t>r</t>
  </si>
  <si>
    <t>Perlakuan</t>
  </si>
  <si>
    <t>Ulangan I</t>
  </si>
  <si>
    <t>Jumlah</t>
  </si>
  <si>
    <t>Rata2</t>
  </si>
  <si>
    <t>Ulangan II</t>
  </si>
  <si>
    <t>Ulangan III</t>
  </si>
  <si>
    <t xml:space="preserve">Jumlah </t>
  </si>
  <si>
    <t>FK</t>
  </si>
  <si>
    <t>Tanaman 1</t>
  </si>
  <si>
    <t>Tanaman 2</t>
  </si>
  <si>
    <t>P1W1</t>
  </si>
  <si>
    <t>P2W1</t>
  </si>
  <si>
    <t>Ulangan</t>
  </si>
  <si>
    <t>Rata²</t>
  </si>
  <si>
    <t>P3W1</t>
  </si>
  <si>
    <t>I</t>
  </si>
  <si>
    <t>II</t>
  </si>
  <si>
    <t>III</t>
  </si>
  <si>
    <t>P4W1</t>
  </si>
  <si>
    <t>SK</t>
  </si>
  <si>
    <t>db</t>
  </si>
  <si>
    <t>JK</t>
  </si>
  <si>
    <t>KT</t>
  </si>
  <si>
    <t>Fhitung</t>
  </si>
  <si>
    <t>F 5%</t>
  </si>
  <si>
    <t>F 1%</t>
  </si>
  <si>
    <t>P1W2</t>
  </si>
  <si>
    <t>Kelompok</t>
  </si>
  <si>
    <t>P2W2</t>
  </si>
  <si>
    <t>P3W2</t>
  </si>
  <si>
    <t>P</t>
  </si>
  <si>
    <t>P4W2</t>
  </si>
  <si>
    <t>W</t>
  </si>
  <si>
    <t>P1W3</t>
  </si>
  <si>
    <t>PW</t>
  </si>
  <si>
    <t>P2W3</t>
  </si>
  <si>
    <t>Galat</t>
  </si>
  <si>
    <t>P3W3</t>
  </si>
  <si>
    <t>Total</t>
  </si>
  <si>
    <t>P4W3</t>
  </si>
  <si>
    <t>Tabel 2 Arah</t>
  </si>
  <si>
    <t>Rata</t>
  </si>
  <si>
    <t>W1</t>
  </si>
  <si>
    <t>W2</t>
  </si>
  <si>
    <t>W3</t>
  </si>
  <si>
    <t>P1</t>
  </si>
  <si>
    <t>P2</t>
  </si>
  <si>
    <t>P3</t>
  </si>
  <si>
    <t>P4</t>
  </si>
  <si>
    <t>Analisis Ragam Berat Kering</t>
  </si>
  <si>
    <t>Data Berat Basah tiap Tanaman</t>
  </si>
  <si>
    <t>4,22</t>
  </si>
  <si>
    <t>BNJ 5%</t>
  </si>
  <si>
    <t>a</t>
  </si>
  <si>
    <t>ab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</si>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</sst>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3" fillId="0" borderId="0" xfId="0" applyNumberFormat="1" applyFont="1"/>
    <xf numFmtId="165" fontId="3" fillId="0" borderId="0" xfId="0" applyNumberFormat="1" applyFont="1"/>
    <xf numFmtId="0" fontId="3" fillId="0" borderId="5" xfId="0" applyFont="1" applyBorder="1"/>
    <xf numFmtId="1" fontId="3" fillId="0" borderId="5" xfId="0" applyNumberFormat="1" applyFont="1" applyBorder="1"/>
    <xf numFmtId="165" fontId="3" fillId="0" borderId="5" xfId="0" applyNumberFormat="1" applyFont="1" applyBorder="1"/>
    <xf numFmtId="0" fontId="3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/>
    <xf numFmtId="165" fontId="1" fillId="0" borderId="1" xfId="0" applyNumberFormat="1" applyFont="1" applyBorder="1"/>
    <xf numFmtId="165" fontId="1" fillId="0" borderId="0" xfId="0" applyNumberFormat="1" applyFont="1"/>
    <xf numFmtId="0" fontId="1" fillId="4" borderId="0" xfId="0" applyFont="1" applyFill="1"/>
    <xf numFmtId="2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7"/>
  <sheetViews>
    <sheetView tabSelected="1" zoomScaleNormal="100" workbookViewId="0">
      <selection activeCell="K25" sqref="K25"/>
    </sheetView>
  </sheetViews>
  <sheetFormatPr defaultColWidth="9" defaultRowHeight="13.8" x14ac:dyDescent="0.25"/>
  <cols>
    <col min="1" max="1" width="11" style="1" customWidth="1"/>
    <col min="2" max="6" width="9" style="1"/>
    <col min="7" max="7" width="2.109375" style="1" customWidth="1"/>
    <col min="8" max="8" width="11.88671875" style="1" customWidth="1"/>
    <col min="9" max="12" width="9" style="1"/>
    <col min="13" max="13" width="3.109375" style="1" bestFit="1" customWidth="1"/>
    <col min="14" max="16" width="9" style="1"/>
    <col min="17" max="17" width="11.5546875" style="1" customWidth="1"/>
    <col min="18" max="21" width="10.109375" style="1" customWidth="1"/>
    <col min="22" max="22" width="3.5546875" style="1" customWidth="1"/>
    <col min="23" max="26" width="10.109375" style="1" customWidth="1"/>
    <col min="27" max="27" width="4.109375" style="1" customWidth="1"/>
    <col min="28" max="29" width="10.109375" style="1" customWidth="1"/>
    <col min="30" max="16384" width="9" style="1"/>
  </cols>
  <sheetData>
    <row r="1" spans="1:50" x14ac:dyDescent="0.25">
      <c r="A1" s="33" t="s">
        <v>3</v>
      </c>
      <c r="B1" s="37" t="s">
        <v>15</v>
      </c>
      <c r="C1" s="37"/>
      <c r="D1" s="37"/>
      <c r="E1" s="38" t="s">
        <v>5</v>
      </c>
      <c r="F1" s="38" t="s">
        <v>16</v>
      </c>
      <c r="H1" s="1" t="s">
        <v>0</v>
      </c>
      <c r="I1" s="1">
        <v>4</v>
      </c>
    </row>
    <row r="2" spans="1:50" x14ac:dyDescent="0.25">
      <c r="A2" s="33"/>
      <c r="B2" s="6" t="s">
        <v>18</v>
      </c>
      <c r="C2" s="6" t="s">
        <v>19</v>
      </c>
      <c r="D2" s="6" t="s">
        <v>20</v>
      </c>
      <c r="E2" s="39"/>
      <c r="F2" s="39"/>
      <c r="H2" s="1" t="s">
        <v>1</v>
      </c>
      <c r="I2" s="1">
        <v>3</v>
      </c>
      <c r="AJ2" s="2" t="s">
        <v>53</v>
      </c>
    </row>
    <row r="3" spans="1:50" x14ac:dyDescent="0.25">
      <c r="A3" s="6" t="s">
        <v>13</v>
      </c>
      <c r="B3" s="9">
        <f t="shared" ref="B3:B14" si="0">AN5</f>
        <v>2</v>
      </c>
      <c r="C3" s="9">
        <f t="shared" ref="C3:C14" si="1">AS5</f>
        <v>1.6</v>
      </c>
      <c r="D3" s="9">
        <f t="shared" ref="D3:D14" si="2">AX5</f>
        <v>0.7</v>
      </c>
      <c r="E3" s="6">
        <f t="shared" ref="E3:E14" si="3">SUM(B3:D3)</f>
        <v>4.3</v>
      </c>
      <c r="F3" s="10">
        <f>AVERAGE(B3:D3)</f>
        <v>1.4333333333333333</v>
      </c>
      <c r="H3" s="1" t="s">
        <v>2</v>
      </c>
      <c r="I3" s="1">
        <v>3</v>
      </c>
      <c r="AJ3" s="33" t="s">
        <v>3</v>
      </c>
      <c r="AK3" s="32" t="s">
        <v>4</v>
      </c>
      <c r="AL3" s="32"/>
      <c r="AM3" s="32" t="s">
        <v>5</v>
      </c>
      <c r="AN3" s="32" t="s">
        <v>6</v>
      </c>
      <c r="AO3" s="34"/>
      <c r="AP3" s="32" t="s">
        <v>7</v>
      </c>
      <c r="AQ3" s="32"/>
      <c r="AR3" s="32" t="s">
        <v>5</v>
      </c>
      <c r="AS3" s="32" t="s">
        <v>6</v>
      </c>
      <c r="AT3" s="34"/>
      <c r="AU3" s="32" t="s">
        <v>8</v>
      </c>
      <c r="AV3" s="32"/>
      <c r="AW3" s="32" t="s">
        <v>9</v>
      </c>
      <c r="AX3" s="32" t="s">
        <v>6</v>
      </c>
    </row>
    <row r="4" spans="1:50" x14ac:dyDescent="0.25">
      <c r="A4" s="6" t="s">
        <v>14</v>
      </c>
      <c r="B4" s="9">
        <f t="shared" si="0"/>
        <v>0.4</v>
      </c>
      <c r="C4" s="9">
        <f t="shared" si="1"/>
        <v>1.5</v>
      </c>
      <c r="D4" s="9">
        <f t="shared" si="2"/>
        <v>1.9</v>
      </c>
      <c r="E4" s="6">
        <f t="shared" si="3"/>
        <v>3.8</v>
      </c>
      <c r="F4" s="10">
        <f t="shared" ref="F4:F14" si="4">AVERAGE(B4:D4)</f>
        <v>1.2666666666666666</v>
      </c>
      <c r="H4" s="1" t="s">
        <v>10</v>
      </c>
      <c r="I4" s="5">
        <f>E15^2/36</f>
        <v>66.015625000000028</v>
      </c>
      <c r="AJ4" s="33"/>
      <c r="AK4" s="4" t="s">
        <v>11</v>
      </c>
      <c r="AL4" s="4" t="s">
        <v>12</v>
      </c>
      <c r="AM4" s="32"/>
      <c r="AN4" s="32"/>
      <c r="AO4" s="35"/>
      <c r="AP4" s="4" t="s">
        <v>11</v>
      </c>
      <c r="AQ4" s="4" t="s">
        <v>12</v>
      </c>
      <c r="AR4" s="32"/>
      <c r="AS4" s="32"/>
      <c r="AT4" s="35"/>
      <c r="AU4" s="4" t="s">
        <v>11</v>
      </c>
      <c r="AV4" s="4" t="s">
        <v>12</v>
      </c>
      <c r="AW4" s="32"/>
      <c r="AX4" s="32"/>
    </row>
    <row r="5" spans="1:50" x14ac:dyDescent="0.25">
      <c r="A5" s="6" t="s">
        <v>17</v>
      </c>
      <c r="B5" s="9">
        <f t="shared" si="0"/>
        <v>1</v>
      </c>
      <c r="C5" s="9">
        <f t="shared" si="1"/>
        <v>1.2</v>
      </c>
      <c r="D5" s="9">
        <f t="shared" si="2"/>
        <v>1.6</v>
      </c>
      <c r="E5" s="6">
        <f t="shared" si="3"/>
        <v>3.8000000000000003</v>
      </c>
      <c r="F5" s="10">
        <f t="shared" si="4"/>
        <v>1.2666666666666668</v>
      </c>
      <c r="AJ5" s="3" t="s">
        <v>13</v>
      </c>
      <c r="AK5" s="4"/>
      <c r="AL5" s="4">
        <v>2</v>
      </c>
      <c r="AM5" s="4">
        <f t="shared" ref="AM5:AM16" si="5">SUM(AK5:AL5)</f>
        <v>2</v>
      </c>
      <c r="AN5" s="4">
        <f>AVERAGE(AK5:AL5)</f>
        <v>2</v>
      </c>
      <c r="AO5" s="35"/>
      <c r="AP5" s="4"/>
      <c r="AQ5" s="4">
        <v>1.6</v>
      </c>
      <c r="AR5" s="4">
        <f t="shared" ref="AR5:AR16" si="6">SUM(AP5:AQ5)</f>
        <v>1.6</v>
      </c>
      <c r="AS5" s="4">
        <f>AVERAGE(AP5:AQ5)</f>
        <v>1.6</v>
      </c>
      <c r="AT5" s="35"/>
      <c r="AU5" s="4"/>
      <c r="AV5" s="4">
        <v>0.7</v>
      </c>
      <c r="AW5" s="4">
        <f t="shared" ref="AW5:AW16" si="7">SUM(AU5:AV5)</f>
        <v>0.7</v>
      </c>
      <c r="AX5" s="4">
        <f>AVERAGE(AU5:AV5)</f>
        <v>0.7</v>
      </c>
    </row>
    <row r="6" spans="1:50" x14ac:dyDescent="0.25">
      <c r="A6" s="6" t="s">
        <v>21</v>
      </c>
      <c r="B6" s="9">
        <f t="shared" si="0"/>
        <v>1.1000000000000001</v>
      </c>
      <c r="C6" s="9">
        <f t="shared" si="1"/>
        <v>0.6</v>
      </c>
      <c r="D6" s="9">
        <f t="shared" si="2"/>
        <v>1.5</v>
      </c>
      <c r="E6" s="6">
        <f t="shared" si="3"/>
        <v>3.2</v>
      </c>
      <c r="F6" s="10">
        <f t="shared" si="4"/>
        <v>1.0666666666666667</v>
      </c>
      <c r="AJ6" s="3" t="s">
        <v>14</v>
      </c>
      <c r="AK6" s="4"/>
      <c r="AL6" s="4">
        <v>0.4</v>
      </c>
      <c r="AM6" s="4">
        <f t="shared" si="5"/>
        <v>0.4</v>
      </c>
      <c r="AN6" s="4">
        <f t="shared" ref="AN6:AN16" si="8">AVERAGE(AK6:AL6)</f>
        <v>0.4</v>
      </c>
      <c r="AO6" s="35"/>
      <c r="AP6" s="4"/>
      <c r="AQ6" s="4">
        <v>1.5</v>
      </c>
      <c r="AR6" s="4">
        <f t="shared" si="6"/>
        <v>1.5</v>
      </c>
      <c r="AS6" s="4">
        <f t="shared" ref="AS6:AS16" si="9">AVERAGE(AP6:AQ6)</f>
        <v>1.5</v>
      </c>
      <c r="AT6" s="35"/>
      <c r="AU6" s="4"/>
      <c r="AV6" s="4">
        <v>1.9</v>
      </c>
      <c r="AW6" s="4">
        <f t="shared" si="7"/>
        <v>1.9</v>
      </c>
      <c r="AX6" s="4">
        <f t="shared" ref="AX6:AX16" si="10">AVERAGE(AU6:AV6)</f>
        <v>1.9</v>
      </c>
    </row>
    <row r="7" spans="1:50" x14ac:dyDescent="0.25">
      <c r="A7" s="6" t="s">
        <v>29</v>
      </c>
      <c r="B7" s="9">
        <f t="shared" si="0"/>
        <v>1.4</v>
      </c>
      <c r="C7" s="9">
        <f t="shared" si="1"/>
        <v>1.4</v>
      </c>
      <c r="D7" s="9">
        <f t="shared" si="2"/>
        <v>1.2</v>
      </c>
      <c r="E7" s="6">
        <f t="shared" si="3"/>
        <v>4</v>
      </c>
      <c r="F7" s="10">
        <f t="shared" si="4"/>
        <v>1.3333333333333333</v>
      </c>
      <c r="AJ7" s="3" t="s">
        <v>17</v>
      </c>
      <c r="AK7" s="4"/>
      <c r="AL7" s="4">
        <v>1</v>
      </c>
      <c r="AM7" s="4">
        <f t="shared" si="5"/>
        <v>1</v>
      </c>
      <c r="AN7" s="4">
        <f t="shared" si="8"/>
        <v>1</v>
      </c>
      <c r="AO7" s="35"/>
      <c r="AP7" s="4"/>
      <c r="AQ7" s="4">
        <v>1.2</v>
      </c>
      <c r="AR7" s="4">
        <f t="shared" si="6"/>
        <v>1.2</v>
      </c>
      <c r="AS7" s="4">
        <f t="shared" si="9"/>
        <v>1.2</v>
      </c>
      <c r="AT7" s="35"/>
      <c r="AU7" s="4"/>
      <c r="AV7" s="4">
        <v>1.6</v>
      </c>
      <c r="AW7" s="4">
        <f t="shared" si="7"/>
        <v>1.6</v>
      </c>
      <c r="AX7" s="4">
        <f t="shared" si="10"/>
        <v>1.6</v>
      </c>
    </row>
    <row r="8" spans="1:50" x14ac:dyDescent="0.25">
      <c r="A8" s="6" t="s">
        <v>31</v>
      </c>
      <c r="B8" s="9">
        <f t="shared" si="0"/>
        <v>1.7</v>
      </c>
      <c r="C8" s="9">
        <f t="shared" si="1"/>
        <v>1.2</v>
      </c>
      <c r="D8" s="9">
        <f t="shared" si="2"/>
        <v>1.1499999999999999</v>
      </c>
      <c r="E8" s="6">
        <f t="shared" si="3"/>
        <v>4.05</v>
      </c>
      <c r="F8" s="10">
        <f t="shared" si="4"/>
        <v>1.3499999999999999</v>
      </c>
      <c r="H8" s="7" t="s">
        <v>52</v>
      </c>
      <c r="I8" s="8"/>
      <c r="J8" s="8"/>
      <c r="K8" s="8"/>
      <c r="L8" s="8"/>
      <c r="M8" s="8"/>
      <c r="N8" s="8"/>
      <c r="O8" s="8"/>
      <c r="AJ8" s="3" t="s">
        <v>21</v>
      </c>
      <c r="AK8" s="4"/>
      <c r="AL8" s="4">
        <v>1.1000000000000001</v>
      </c>
      <c r="AM8" s="4">
        <f t="shared" si="5"/>
        <v>1.1000000000000001</v>
      </c>
      <c r="AN8" s="4">
        <f t="shared" si="8"/>
        <v>1.1000000000000001</v>
      </c>
      <c r="AO8" s="35"/>
      <c r="AP8" s="4">
        <v>0.6</v>
      </c>
      <c r="AQ8" s="4"/>
      <c r="AR8" s="4">
        <f t="shared" si="6"/>
        <v>0.6</v>
      </c>
      <c r="AS8" s="4">
        <f t="shared" si="9"/>
        <v>0.6</v>
      </c>
      <c r="AT8" s="35"/>
      <c r="AU8" s="4"/>
      <c r="AV8" s="4">
        <v>1.5</v>
      </c>
      <c r="AW8" s="4">
        <f t="shared" si="7"/>
        <v>1.5</v>
      </c>
      <c r="AX8" s="4">
        <f t="shared" si="10"/>
        <v>1.5</v>
      </c>
    </row>
    <row r="9" spans="1:50" x14ac:dyDescent="0.25">
      <c r="A9" s="6" t="s">
        <v>32</v>
      </c>
      <c r="B9" s="9">
        <f t="shared" si="0"/>
        <v>1.9</v>
      </c>
      <c r="C9" s="9">
        <f t="shared" si="1"/>
        <v>2.2999999999999998</v>
      </c>
      <c r="D9" s="9">
        <f t="shared" si="2"/>
        <v>2.2999999999999998</v>
      </c>
      <c r="E9" s="6">
        <f t="shared" si="3"/>
        <v>6.4999999999999991</v>
      </c>
      <c r="F9" s="10">
        <f t="shared" si="4"/>
        <v>2.1666666666666665</v>
      </c>
      <c r="H9" s="11" t="s">
        <v>22</v>
      </c>
      <c r="I9" s="11" t="s">
        <v>23</v>
      </c>
      <c r="J9" s="11" t="s">
        <v>24</v>
      </c>
      <c r="K9" s="11" t="s">
        <v>25</v>
      </c>
      <c r="L9" s="11" t="s">
        <v>26</v>
      </c>
      <c r="M9" s="11"/>
      <c r="N9" s="11" t="s">
        <v>27</v>
      </c>
      <c r="O9" s="11" t="s">
        <v>28</v>
      </c>
      <c r="AJ9" s="3" t="s">
        <v>29</v>
      </c>
      <c r="AK9" s="24">
        <v>1.4</v>
      </c>
      <c r="AL9" s="24">
        <v>1.4</v>
      </c>
      <c r="AM9" s="24">
        <f t="shared" si="5"/>
        <v>2.8</v>
      </c>
      <c r="AN9" s="24">
        <f t="shared" si="8"/>
        <v>1.4</v>
      </c>
      <c r="AO9" s="35"/>
      <c r="AP9" s="24"/>
      <c r="AQ9" s="24">
        <v>1.4</v>
      </c>
      <c r="AR9" s="24">
        <f t="shared" si="6"/>
        <v>1.4</v>
      </c>
      <c r="AS9" s="24">
        <f t="shared" si="9"/>
        <v>1.4</v>
      </c>
      <c r="AT9" s="35"/>
      <c r="AU9" s="24"/>
      <c r="AV9" s="24">
        <v>1.2</v>
      </c>
      <c r="AW9" s="24">
        <f t="shared" si="7"/>
        <v>1.2</v>
      </c>
      <c r="AX9" s="24">
        <f t="shared" si="10"/>
        <v>1.2</v>
      </c>
    </row>
    <row r="10" spans="1:50" ht="14.4" x14ac:dyDescent="0.3">
      <c r="A10" s="6" t="s">
        <v>34</v>
      </c>
      <c r="B10" s="9">
        <f t="shared" si="0"/>
        <v>0.75</v>
      </c>
      <c r="C10" s="9">
        <f t="shared" si="1"/>
        <v>0.6</v>
      </c>
      <c r="D10" s="9">
        <f t="shared" si="2"/>
        <v>1.1000000000000001</v>
      </c>
      <c r="E10" s="6">
        <f t="shared" si="3"/>
        <v>2.4500000000000002</v>
      </c>
      <c r="F10" s="10">
        <f t="shared" si="4"/>
        <v>0.81666666666666676</v>
      </c>
      <c r="H10" s="8" t="s">
        <v>30</v>
      </c>
      <c r="I10" s="12">
        <v>2</v>
      </c>
      <c r="J10" s="13">
        <f>SUMSQ(B15:D15)/12-I4</f>
        <v>6.5416666666621381E-2</v>
      </c>
      <c r="K10" s="13">
        <f t="shared" ref="K10:K15" si="11">J10/I10</f>
        <v>3.2708333333310691E-2</v>
      </c>
      <c r="L10" s="13">
        <f>K10/K$15</f>
        <v>0.15262925320360474</v>
      </c>
      <c r="M10" t="str">
        <f>IF(L10&lt;N10,"tn",IF(L10&lt;O10,"*","**"))</f>
        <v>tn</v>
      </c>
      <c r="N10" s="13">
        <f t="shared" ref="N10:N14" si="12">FINV(0.05,I10,I$15)</f>
        <v>3.4433567793667246</v>
      </c>
      <c r="O10" s="13">
        <f t="shared" ref="O10:O14" si="13">FINV(0.01,I10,I$15)</f>
        <v>5.7190219124822725</v>
      </c>
      <c r="AJ10" s="3" t="s">
        <v>31</v>
      </c>
      <c r="AK10" s="25">
        <v>1.7</v>
      </c>
      <c r="AL10" s="24"/>
      <c r="AM10" s="24">
        <f t="shared" si="5"/>
        <v>1.7</v>
      </c>
      <c r="AN10" s="24">
        <f t="shared" si="8"/>
        <v>1.7</v>
      </c>
      <c r="AO10" s="35"/>
      <c r="AP10" s="24">
        <v>1.2</v>
      </c>
      <c r="AQ10" s="24"/>
      <c r="AR10" s="24">
        <f t="shared" si="6"/>
        <v>1.2</v>
      </c>
      <c r="AS10" s="24">
        <f t="shared" si="9"/>
        <v>1.2</v>
      </c>
      <c r="AT10" s="35"/>
      <c r="AU10" s="24">
        <v>1.2</v>
      </c>
      <c r="AV10" s="24">
        <v>1.1000000000000001</v>
      </c>
      <c r="AW10" s="24">
        <f t="shared" si="7"/>
        <v>2.2999999999999998</v>
      </c>
      <c r="AX10" s="24">
        <f t="shared" si="10"/>
        <v>1.1499999999999999</v>
      </c>
    </row>
    <row r="11" spans="1:50" ht="14.4" x14ac:dyDescent="0.3">
      <c r="A11" s="6" t="s">
        <v>36</v>
      </c>
      <c r="B11" s="9">
        <f t="shared" si="0"/>
        <v>0.5</v>
      </c>
      <c r="C11" s="9">
        <f t="shared" si="1"/>
        <v>1.1000000000000001</v>
      </c>
      <c r="D11" s="9">
        <f t="shared" si="2"/>
        <v>0.6</v>
      </c>
      <c r="E11" s="6">
        <f t="shared" si="3"/>
        <v>2.2000000000000002</v>
      </c>
      <c r="F11" s="10">
        <f t="shared" si="4"/>
        <v>0.73333333333333339</v>
      </c>
      <c r="H11" s="8" t="s">
        <v>3</v>
      </c>
      <c r="I11" s="12">
        <f>I1*I2-1</f>
        <v>11</v>
      </c>
      <c r="J11" s="13">
        <f>SUMSQ(E3:E14)/3-I4</f>
        <v>5.2868749999999665</v>
      </c>
      <c r="K11" s="13">
        <f t="shared" si="11"/>
        <v>0.48062499999999697</v>
      </c>
      <c r="L11" s="13">
        <f>K11/K$15</f>
        <v>2.2427750773309403</v>
      </c>
      <c r="M11" t="str">
        <f>IF(L11&lt;N11,"tn",IF(L11&lt;O11,"*","**"))</f>
        <v>tn</v>
      </c>
      <c r="N11" s="13">
        <f t="shared" si="12"/>
        <v>2.2585183566229916</v>
      </c>
      <c r="O11" s="13">
        <f t="shared" si="13"/>
        <v>3.1837421959607717</v>
      </c>
      <c r="AJ11" s="3" t="s">
        <v>32</v>
      </c>
      <c r="AK11" s="24"/>
      <c r="AL11" s="24">
        <v>1.9</v>
      </c>
      <c r="AM11" s="24">
        <f t="shared" si="5"/>
        <v>1.9</v>
      </c>
      <c r="AN11" s="24">
        <f t="shared" si="8"/>
        <v>1.9</v>
      </c>
      <c r="AO11" s="35"/>
      <c r="AP11" s="25">
        <v>2.2999999999999998</v>
      </c>
      <c r="AQ11" s="24"/>
      <c r="AR11" s="24">
        <f t="shared" si="6"/>
        <v>2.2999999999999998</v>
      </c>
      <c r="AS11" s="24">
        <f t="shared" si="9"/>
        <v>2.2999999999999998</v>
      </c>
      <c r="AT11" s="35"/>
      <c r="AU11" s="24"/>
      <c r="AV11" s="24">
        <v>2.2999999999999998</v>
      </c>
      <c r="AW11" s="24">
        <f t="shared" si="7"/>
        <v>2.2999999999999998</v>
      </c>
      <c r="AX11" s="24">
        <f t="shared" si="10"/>
        <v>2.2999999999999998</v>
      </c>
    </row>
    <row r="12" spans="1:50" ht="14.4" x14ac:dyDescent="0.3">
      <c r="A12" s="6" t="s">
        <v>38</v>
      </c>
      <c r="B12" s="9">
        <f t="shared" si="0"/>
        <v>2.2999999999999998</v>
      </c>
      <c r="C12" s="9">
        <f t="shared" si="1"/>
        <v>0.85000000000000009</v>
      </c>
      <c r="D12" s="9">
        <f t="shared" si="2"/>
        <v>1.35</v>
      </c>
      <c r="E12" s="6">
        <f t="shared" si="3"/>
        <v>4.5</v>
      </c>
      <c r="F12" s="10">
        <f t="shared" si="4"/>
        <v>1.5</v>
      </c>
      <c r="H12" s="8" t="s">
        <v>33</v>
      </c>
      <c r="I12" s="12">
        <f>I1-1</f>
        <v>3</v>
      </c>
      <c r="J12" s="13">
        <f>SUMSQ(E20:E23)/9-I4</f>
        <v>2.5157638888888698</v>
      </c>
      <c r="K12" s="13">
        <f t="shared" si="11"/>
        <v>0.83858796296295657</v>
      </c>
      <c r="L12" s="13">
        <f t="shared" ref="L12:L14" si="14">K12/K$15</f>
        <v>3.9131634506799533</v>
      </c>
      <c r="M12" t="str">
        <f>IF(L12&lt;N12,"tn",IF(L12&lt;O12,"*","**"))</f>
        <v>*</v>
      </c>
      <c r="N12" s="13">
        <f t="shared" si="12"/>
        <v>3.0491249886524128</v>
      </c>
      <c r="O12" s="13">
        <f t="shared" si="13"/>
        <v>4.8166057778160596</v>
      </c>
      <c r="AJ12" s="3" t="s">
        <v>34</v>
      </c>
      <c r="AK12" s="24">
        <v>0.8</v>
      </c>
      <c r="AL12" s="24">
        <v>0.7</v>
      </c>
      <c r="AM12" s="24">
        <f t="shared" si="5"/>
        <v>1.5</v>
      </c>
      <c r="AN12" s="24">
        <f t="shared" si="8"/>
        <v>0.75</v>
      </c>
      <c r="AO12" s="35"/>
      <c r="AP12" s="24">
        <v>0.6</v>
      </c>
      <c r="AQ12" s="24"/>
      <c r="AR12" s="24">
        <f t="shared" si="6"/>
        <v>0.6</v>
      </c>
      <c r="AS12" s="24">
        <f t="shared" si="9"/>
        <v>0.6</v>
      </c>
      <c r="AT12" s="35"/>
      <c r="AU12" s="24">
        <v>1.1000000000000001</v>
      </c>
      <c r="AV12" s="24"/>
      <c r="AW12" s="24">
        <f t="shared" si="7"/>
        <v>1.1000000000000001</v>
      </c>
      <c r="AX12" s="24">
        <f t="shared" si="10"/>
        <v>1.1000000000000001</v>
      </c>
    </row>
    <row r="13" spans="1:50" ht="14.4" x14ac:dyDescent="0.3">
      <c r="A13" s="6" t="s">
        <v>40</v>
      </c>
      <c r="B13" s="9">
        <f t="shared" si="0"/>
        <v>2.1</v>
      </c>
      <c r="C13" s="9">
        <f t="shared" si="1"/>
        <v>1.8</v>
      </c>
      <c r="D13" s="9">
        <f t="shared" si="2"/>
        <v>1.8</v>
      </c>
      <c r="E13" s="6">
        <f t="shared" si="3"/>
        <v>5.7</v>
      </c>
      <c r="F13" s="10">
        <f t="shared" si="4"/>
        <v>1.9000000000000001</v>
      </c>
      <c r="H13" s="8" t="s">
        <v>35</v>
      </c>
      <c r="I13" s="12">
        <f>I2-1</f>
        <v>2</v>
      </c>
      <c r="J13" s="13">
        <f>SUMSQ(B24:D24)/12-I4</f>
        <v>0.17041666666663957</v>
      </c>
      <c r="K13" s="13">
        <f t="shared" si="11"/>
        <v>8.5208333333319786E-2</v>
      </c>
      <c r="L13" s="13">
        <f t="shared" si="14"/>
        <v>0.39761378700832883</v>
      </c>
      <c r="M13" t="str">
        <f>IF(L13&lt;N13,"tn",IF(L13&lt;O13,"*","**"))</f>
        <v>tn</v>
      </c>
      <c r="N13" s="13">
        <f t="shared" si="12"/>
        <v>3.4433567793667246</v>
      </c>
      <c r="O13" s="13">
        <f t="shared" si="13"/>
        <v>5.7190219124822725</v>
      </c>
      <c r="AJ13" s="3" t="s">
        <v>36</v>
      </c>
      <c r="AK13" s="4"/>
      <c r="AL13" s="4">
        <v>0.5</v>
      </c>
      <c r="AM13" s="4">
        <f t="shared" si="5"/>
        <v>0.5</v>
      </c>
      <c r="AN13" s="4">
        <f t="shared" si="8"/>
        <v>0.5</v>
      </c>
      <c r="AO13" s="35"/>
      <c r="AP13" s="4">
        <v>1.1000000000000001</v>
      </c>
      <c r="AQ13" s="4"/>
      <c r="AR13" s="4">
        <f t="shared" si="6"/>
        <v>1.1000000000000001</v>
      </c>
      <c r="AS13" s="4">
        <f t="shared" si="9"/>
        <v>1.1000000000000001</v>
      </c>
      <c r="AT13" s="35"/>
      <c r="AU13" s="4">
        <v>0.7</v>
      </c>
      <c r="AV13" s="4">
        <v>0.5</v>
      </c>
      <c r="AW13" s="4">
        <f t="shared" si="7"/>
        <v>1.2</v>
      </c>
      <c r="AX13" s="4">
        <f t="shared" si="10"/>
        <v>0.6</v>
      </c>
    </row>
    <row r="14" spans="1:50" ht="14.4" x14ac:dyDescent="0.3">
      <c r="A14" s="6" t="s">
        <v>42</v>
      </c>
      <c r="B14" s="9">
        <f t="shared" si="0"/>
        <v>1.75</v>
      </c>
      <c r="C14" s="9">
        <f t="shared" si="1"/>
        <v>1.5</v>
      </c>
      <c r="D14" s="9">
        <f t="shared" si="2"/>
        <v>1</v>
      </c>
      <c r="E14" s="6">
        <f t="shared" si="3"/>
        <v>4.25</v>
      </c>
      <c r="F14" s="10">
        <f t="shared" si="4"/>
        <v>1.4166666666666667</v>
      </c>
      <c r="H14" s="8" t="s">
        <v>37</v>
      </c>
      <c r="I14" s="12">
        <f>I12*I13</f>
        <v>6</v>
      </c>
      <c r="J14" s="13">
        <f>J11-J12-J13</f>
        <v>2.6006944444444571</v>
      </c>
      <c r="K14" s="13">
        <f t="shared" si="11"/>
        <v>0.43344907407407618</v>
      </c>
      <c r="L14" s="13">
        <f t="shared" si="14"/>
        <v>2.0226346540973044</v>
      </c>
      <c r="M14" t="str">
        <f>IF(L14&lt;N14,"tn",IF(L14&lt;O14,"*","**"))</f>
        <v>tn</v>
      </c>
      <c r="N14" s="13">
        <f t="shared" si="12"/>
        <v>2.5490614138436585</v>
      </c>
      <c r="O14" s="13">
        <f t="shared" si="13"/>
        <v>3.7583014350037565</v>
      </c>
      <c r="AJ14" s="3" t="s">
        <v>38</v>
      </c>
      <c r="AK14" s="4">
        <v>2.2999999999999998</v>
      </c>
      <c r="AL14" s="4"/>
      <c r="AM14" s="4">
        <f t="shared" si="5"/>
        <v>2.2999999999999998</v>
      </c>
      <c r="AN14" s="4">
        <f t="shared" si="8"/>
        <v>2.2999999999999998</v>
      </c>
      <c r="AO14" s="35"/>
      <c r="AP14" s="4">
        <v>0.9</v>
      </c>
      <c r="AQ14" s="4">
        <v>0.8</v>
      </c>
      <c r="AR14" s="4">
        <f t="shared" si="6"/>
        <v>1.7000000000000002</v>
      </c>
      <c r="AS14" s="4">
        <f t="shared" si="9"/>
        <v>0.85000000000000009</v>
      </c>
      <c r="AT14" s="35"/>
      <c r="AU14" s="4">
        <v>1.5</v>
      </c>
      <c r="AV14" s="4">
        <v>1.2</v>
      </c>
      <c r="AW14" s="4">
        <f t="shared" si="7"/>
        <v>2.7</v>
      </c>
      <c r="AX14" s="4">
        <f t="shared" si="10"/>
        <v>1.35</v>
      </c>
    </row>
    <row r="15" spans="1:50" x14ac:dyDescent="0.25">
      <c r="A15" s="6" t="s">
        <v>41</v>
      </c>
      <c r="B15" s="6">
        <f>SUM(B3:B14)</f>
        <v>16.899999999999999</v>
      </c>
      <c r="C15" s="6">
        <f>SUM(C3:C14)</f>
        <v>15.649999999999999</v>
      </c>
      <c r="D15" s="6">
        <f>SUM(D3:D14)</f>
        <v>16.199999999999996</v>
      </c>
      <c r="E15" s="17">
        <f>SUM(E3:E14)</f>
        <v>48.750000000000007</v>
      </c>
      <c r="F15" s="6"/>
      <c r="H15" s="8" t="s">
        <v>39</v>
      </c>
      <c r="I15" s="12">
        <f>I16-I10-I11</f>
        <v>22</v>
      </c>
      <c r="J15" s="13">
        <f>J16-J10-J11</f>
        <v>4.7145833333333798</v>
      </c>
      <c r="K15" s="13">
        <f t="shared" si="11"/>
        <v>0.21429924242424453</v>
      </c>
      <c r="L15" s="13"/>
      <c r="M15" s="8"/>
      <c r="N15" s="8"/>
      <c r="O15" s="8"/>
      <c r="AJ15" s="3" t="s">
        <v>40</v>
      </c>
      <c r="AK15" s="4"/>
      <c r="AL15" s="26">
        <v>2.1</v>
      </c>
      <c r="AM15" s="4">
        <f t="shared" si="5"/>
        <v>2.1</v>
      </c>
      <c r="AN15" s="4">
        <f t="shared" si="8"/>
        <v>2.1</v>
      </c>
      <c r="AO15" s="35"/>
      <c r="AP15" s="4">
        <v>1.8</v>
      </c>
      <c r="AQ15" s="4"/>
      <c r="AR15" s="4">
        <f t="shared" si="6"/>
        <v>1.8</v>
      </c>
      <c r="AS15" s="4">
        <f t="shared" si="9"/>
        <v>1.8</v>
      </c>
      <c r="AT15" s="35"/>
      <c r="AU15" s="26">
        <v>1.8</v>
      </c>
      <c r="AV15" s="4"/>
      <c r="AW15" s="4">
        <f t="shared" si="7"/>
        <v>1.8</v>
      </c>
      <c r="AX15" s="4">
        <f t="shared" si="10"/>
        <v>1.8</v>
      </c>
    </row>
    <row r="16" spans="1:50" x14ac:dyDescent="0.25">
      <c r="H16" s="14" t="s">
        <v>41</v>
      </c>
      <c r="I16" s="15">
        <f>4*3*3-1</f>
        <v>35</v>
      </c>
      <c r="J16" s="16">
        <f>SUMSQ(B3:D14)-I4</f>
        <v>10.066874999999968</v>
      </c>
      <c r="K16" s="14"/>
      <c r="L16" s="14"/>
      <c r="M16" s="14"/>
      <c r="N16" s="14"/>
      <c r="O16" s="14"/>
      <c r="AJ16" s="3" t="s">
        <v>42</v>
      </c>
      <c r="AK16" s="4">
        <v>1.7</v>
      </c>
      <c r="AL16" s="4">
        <v>1.8</v>
      </c>
      <c r="AM16" s="4">
        <f t="shared" si="5"/>
        <v>3.5</v>
      </c>
      <c r="AN16" s="4">
        <f t="shared" si="8"/>
        <v>1.75</v>
      </c>
      <c r="AO16" s="36"/>
      <c r="AP16" s="4">
        <v>1.8</v>
      </c>
      <c r="AQ16" s="4">
        <v>1.2</v>
      </c>
      <c r="AR16" s="4">
        <f t="shared" si="6"/>
        <v>3</v>
      </c>
      <c r="AS16" s="4">
        <f t="shared" si="9"/>
        <v>1.5</v>
      </c>
      <c r="AT16" s="36"/>
      <c r="AU16" s="4">
        <v>1</v>
      </c>
      <c r="AV16" s="4"/>
      <c r="AW16" s="4">
        <f t="shared" si="7"/>
        <v>1</v>
      </c>
      <c r="AX16" s="4">
        <f t="shared" si="10"/>
        <v>1</v>
      </c>
    </row>
    <row r="17" spans="1:20" x14ac:dyDescent="0.25">
      <c r="A17" s="8" t="s">
        <v>43</v>
      </c>
      <c r="B17" s="8"/>
      <c r="C17" s="8"/>
      <c r="D17" s="8"/>
      <c r="E17" s="8"/>
      <c r="F17" s="8"/>
    </row>
    <row r="18" spans="1:20" x14ac:dyDescent="0.25">
      <c r="A18" s="33" t="s">
        <v>33</v>
      </c>
      <c r="B18" s="40" t="s">
        <v>35</v>
      </c>
      <c r="C18" s="41"/>
      <c r="D18" s="42"/>
      <c r="E18" s="38" t="s">
        <v>5</v>
      </c>
      <c r="F18" s="38" t="s">
        <v>44</v>
      </c>
      <c r="J18" s="2" t="s">
        <v>3</v>
      </c>
    </row>
    <row r="19" spans="1:20" x14ac:dyDescent="0.25">
      <c r="A19" s="33"/>
      <c r="B19" s="6" t="s">
        <v>45</v>
      </c>
      <c r="C19" s="6" t="s">
        <v>46</v>
      </c>
      <c r="D19" s="6" t="s">
        <v>47</v>
      </c>
      <c r="E19" s="39"/>
      <c r="F19" s="39"/>
      <c r="J19" s="2" t="s">
        <v>33</v>
      </c>
    </row>
    <row r="20" spans="1:20" x14ac:dyDescent="0.25">
      <c r="A20" s="6" t="s">
        <v>48</v>
      </c>
      <c r="B20" s="10">
        <f>E3</f>
        <v>4.3</v>
      </c>
      <c r="C20" s="10">
        <f>E7</f>
        <v>4</v>
      </c>
      <c r="D20" s="10">
        <f>E11</f>
        <v>2.2000000000000002</v>
      </c>
      <c r="E20" s="19">
        <f t="shared" ref="E20:E24" si="15">SUM(B20:D20)</f>
        <v>10.5</v>
      </c>
      <c r="F20" s="19">
        <f t="shared" ref="F20:F23" si="16">E20/9</f>
        <v>1.1666666666666667</v>
      </c>
      <c r="I20" s="20"/>
      <c r="J20" s="6" t="s">
        <v>48</v>
      </c>
      <c r="K20" s="31">
        <f>F20</f>
        <v>1.1666666666666667</v>
      </c>
      <c r="L20" s="29">
        <f>K20+K24</f>
        <v>1.7730979735137375</v>
      </c>
      <c r="M20" s="30" t="s">
        <v>56</v>
      </c>
      <c r="Q20" s="20"/>
      <c r="R20" s="21"/>
      <c r="S20" s="20"/>
      <c r="T20" s="21"/>
    </row>
    <row r="21" spans="1:20" x14ac:dyDescent="0.25">
      <c r="A21" s="6" t="s">
        <v>49</v>
      </c>
      <c r="B21" s="10">
        <f>E4</f>
        <v>3.8</v>
      </c>
      <c r="C21" s="10">
        <f>E8</f>
        <v>4.05</v>
      </c>
      <c r="D21" s="10">
        <f>E12</f>
        <v>4.5</v>
      </c>
      <c r="E21" s="10">
        <f t="shared" si="15"/>
        <v>12.35</v>
      </c>
      <c r="F21" s="19">
        <f t="shared" si="16"/>
        <v>1.3722222222222222</v>
      </c>
      <c r="I21" s="20"/>
      <c r="J21" s="6" t="s">
        <v>49</v>
      </c>
      <c r="K21" s="31">
        <f t="shared" ref="K21:K23" si="17">F21</f>
        <v>1.3722222222222222</v>
      </c>
      <c r="M21" s="30" t="s">
        <v>57</v>
      </c>
      <c r="Q21" s="20"/>
      <c r="R21" s="21"/>
      <c r="S21" s="20"/>
      <c r="T21" s="21"/>
    </row>
    <row r="22" spans="1:20" x14ac:dyDescent="0.25">
      <c r="A22" s="9" t="s">
        <v>50</v>
      </c>
      <c r="B22" s="18">
        <f>E5</f>
        <v>3.8000000000000003</v>
      </c>
      <c r="C22" s="18">
        <f>E9</f>
        <v>6.4999999999999991</v>
      </c>
      <c r="D22" s="18">
        <f>E13</f>
        <v>5.7</v>
      </c>
      <c r="E22" s="19">
        <f t="shared" si="15"/>
        <v>16</v>
      </c>
      <c r="F22" s="19">
        <f t="shared" si="16"/>
        <v>1.7777777777777777</v>
      </c>
      <c r="I22" s="22"/>
      <c r="J22" s="9" t="s">
        <v>50</v>
      </c>
      <c r="K22" s="31">
        <f t="shared" si="17"/>
        <v>1.7777777777777777</v>
      </c>
      <c r="M22" s="30" t="s">
        <v>58</v>
      </c>
      <c r="Q22" s="22"/>
      <c r="R22" s="21"/>
      <c r="S22" s="20"/>
      <c r="T22" s="21"/>
    </row>
    <row r="23" spans="1:20" x14ac:dyDescent="0.25">
      <c r="A23" s="9" t="s">
        <v>51</v>
      </c>
      <c r="B23" s="18">
        <f>E6</f>
        <v>3.2</v>
      </c>
      <c r="C23" s="18">
        <f>E10</f>
        <v>2.4500000000000002</v>
      </c>
      <c r="D23" s="18">
        <f>E14</f>
        <v>4.25</v>
      </c>
      <c r="E23" s="19">
        <f t="shared" si="15"/>
        <v>9.9</v>
      </c>
      <c r="F23" s="19">
        <f t="shared" si="16"/>
        <v>1.1000000000000001</v>
      </c>
      <c r="I23" s="22"/>
      <c r="J23" s="9" t="s">
        <v>51</v>
      </c>
      <c r="K23" s="31">
        <f t="shared" si="17"/>
        <v>1.1000000000000001</v>
      </c>
      <c r="L23" s="29">
        <f>K23+K24</f>
        <v>1.7064313068470709</v>
      </c>
      <c r="M23" s="30" t="s">
        <v>56</v>
      </c>
      <c r="Q23" s="22"/>
      <c r="R23" s="21"/>
    </row>
    <row r="24" spans="1:20" x14ac:dyDescent="0.25">
      <c r="A24" s="6" t="s">
        <v>5</v>
      </c>
      <c r="B24" s="10">
        <f>SUM(B20:B23)</f>
        <v>15.100000000000001</v>
      </c>
      <c r="C24" s="10">
        <f>SUM(C20:C23)</f>
        <v>17</v>
      </c>
      <c r="D24" s="10">
        <f>SUM(D20:D23)</f>
        <v>16.649999999999999</v>
      </c>
      <c r="E24" s="10">
        <f t="shared" si="15"/>
        <v>48.75</v>
      </c>
      <c r="F24" s="10"/>
      <c r="H24" s="23" t="s">
        <v>54</v>
      </c>
      <c r="I24" s="23">
        <v>3.93</v>
      </c>
      <c r="J24" s="27" t="s">
        <v>55</v>
      </c>
      <c r="K24" s="28">
        <f>3.93*(K15/(I3*I2))^0.5</f>
        <v>0.60643130684707081</v>
      </c>
      <c r="M24" s="21"/>
    </row>
    <row r="25" spans="1:20" x14ac:dyDescent="0.25">
      <c r="A25" s="6" t="s">
        <v>44</v>
      </c>
      <c r="B25" s="19">
        <f>B24/12</f>
        <v>1.2583333333333335</v>
      </c>
      <c r="C25" s="19">
        <f>C24/12</f>
        <v>1.4166666666666667</v>
      </c>
      <c r="D25" s="19">
        <f>D24/12</f>
        <v>1.3875</v>
      </c>
      <c r="E25" s="10"/>
      <c r="F25" s="10"/>
      <c r="G25" s="8"/>
      <c r="I25" s="22"/>
      <c r="J25" s="22"/>
      <c r="K25" s="21"/>
    </row>
    <row r="26" spans="1:20" x14ac:dyDescent="0.25">
      <c r="I26" s="22"/>
      <c r="J26" s="22"/>
      <c r="K26" s="21"/>
    </row>
    <row r="27" spans="1:20" x14ac:dyDescent="0.25">
      <c r="H27" s="23"/>
      <c r="I27" s="23"/>
      <c r="K27" s="21"/>
    </row>
  </sheetData>
  <mergeCells count="20">
    <mergeCell ref="A1:A2"/>
    <mergeCell ref="B1:D1"/>
    <mergeCell ref="E1:E2"/>
    <mergeCell ref="F1:F2"/>
    <mergeCell ref="A18:A19"/>
    <mergeCell ref="B18:D18"/>
    <mergeCell ref="E18:E19"/>
    <mergeCell ref="F18:F19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mochaziz06@gmail.com</cp:lastModifiedBy>
  <dcterms:created xsi:type="dcterms:W3CDTF">2023-04-12T06:19:14Z</dcterms:created>
  <dcterms:modified xsi:type="dcterms:W3CDTF">2023-05-24T06:08:54Z</dcterms:modified>
</cp:coreProperties>
</file>